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Questa_cartella_di_lavoro"/>
  <mc:AlternateContent xmlns:mc="http://schemas.openxmlformats.org/markup-compatibility/2006">
    <mc:Choice Requires="x15">
      <x15ac:absPath xmlns:x15ac="http://schemas.microsoft.com/office/spreadsheetml/2010/11/ac" url="https://midacspa-my.sharepoint.com/personal/riccardo_mattuzzi_midacbatteries_com/Documents/Desktop/"/>
    </mc:Choice>
  </mc:AlternateContent>
  <xr:revisionPtr revIDLastSave="240" documentId="8_{938C9E97-1DBE-4561-B522-2C9B69B30991}" xr6:coauthVersionLast="47" xr6:coauthVersionMax="47" xr10:uidLastSave="{132AA37E-96E1-4440-9649-FCCCE7F30E20}"/>
  <bookViews>
    <workbookView xWindow="-120" yWindow="-120" windowWidth="29040" windowHeight="17520" xr2:uid="{3C262E66-F4E9-4214-BD68-78959181F3D5}"/>
  </bookViews>
  <sheets>
    <sheet name="Proiezione economica" sheetId="72" r:id="rId1"/>
    <sheet name="Grafico" sheetId="80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" i="72" l="1"/>
  <c r="T6" i="72" s="1"/>
  <c r="M3" i="72"/>
  <c r="T7" i="72" s="1"/>
  <c r="P3" i="72"/>
  <c r="S5" i="72"/>
  <c r="S6" i="72"/>
  <c r="K3" i="72" s="1"/>
  <c r="S7" i="72"/>
  <c r="N3" i="72" s="1"/>
  <c r="S8" i="72"/>
  <c r="Q3" i="72" s="1"/>
  <c r="S9" i="72"/>
  <c r="H15" i="72" s="1"/>
  <c r="S10" i="72"/>
  <c r="K15" i="72" s="1"/>
  <c r="S11" i="72"/>
  <c r="N15" i="72" s="1"/>
  <c r="S12" i="72"/>
  <c r="Q15" i="72" s="1"/>
  <c r="S13" i="72"/>
  <c r="H27" i="72" s="1"/>
  <c r="S14" i="72"/>
  <c r="K27" i="72" s="1"/>
  <c r="S15" i="72"/>
  <c r="N27" i="72" s="1"/>
  <c r="S16" i="72"/>
  <c r="Q27" i="72" s="1"/>
  <c r="D15" i="72"/>
  <c r="E15" i="72" s="1"/>
  <c r="A3" i="72"/>
  <c r="D3" i="72"/>
  <c r="W4" i="72" s="1"/>
  <c r="G3" i="72"/>
  <c r="T5" i="72" s="1"/>
  <c r="T8" i="72"/>
  <c r="A8" i="72"/>
  <c r="A35" i="72" s="1"/>
  <c r="G15" i="72"/>
  <c r="T9" i="72"/>
  <c r="J15" i="72"/>
  <c r="T10" i="72" s="1"/>
  <c r="M15" i="72"/>
  <c r="T11" i="72" s="1"/>
  <c r="P15" i="72"/>
  <c r="T12" i="72" s="1"/>
  <c r="G27" i="72"/>
  <c r="T13" i="72" s="1"/>
  <c r="J27" i="72"/>
  <c r="T14" i="72" s="1"/>
  <c r="M27" i="72"/>
  <c r="T15" i="72" s="1"/>
  <c r="P27" i="72"/>
  <c r="T16" i="72" s="1"/>
  <c r="A36" i="72" l="1"/>
  <c r="A37" i="72" s="1"/>
  <c r="W5" i="72"/>
  <c r="V5" i="72" a="1"/>
  <c r="V5" i="72" s="1"/>
  <c r="H3" i="72"/>
  <c r="W6" i="72" l="1"/>
  <c r="W7" i="72" s="1"/>
  <c r="W8" i="72" l="1"/>
  <c r="W9" i="72" l="1"/>
  <c r="W10" i="72" l="1"/>
  <c r="W11" i="72" l="1"/>
  <c r="W12" i="72" l="1"/>
  <c r="W13" i="72" l="1"/>
  <c r="W14" i="72" l="1"/>
  <c r="W15" i="72" l="1"/>
  <c r="W16" i="72" l="1"/>
  <c r="Y4" i="72" l="1"/>
  <c r="Y8" i="72"/>
  <c r="Y9" i="72"/>
  <c r="Y10" i="72"/>
  <c r="Y11" i="72"/>
  <c r="Y12" i="72"/>
  <c r="Y13" i="72"/>
  <c r="Y14" i="72"/>
  <c r="Y15" i="72"/>
  <c r="Y7" i="72"/>
  <c r="Y16" i="72"/>
  <c r="Y6" i="72"/>
  <c r="Y5" i="72"/>
  <c r="X15" i="72"/>
  <c r="X7" i="72"/>
  <c r="X12" i="72"/>
  <c r="X11" i="72"/>
  <c r="X16" i="72"/>
  <c r="X8" i="72"/>
  <c r="X10" i="72"/>
  <c r="X6" i="72"/>
  <c r="X9" i="72"/>
  <c r="X13" i="72"/>
  <c r="X14" i="72"/>
  <c r="X5" i="72"/>
  <c r="X4" i="72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<sst xmlns="http://schemas.openxmlformats.org/spreadsheetml/2006/main" count="45" uniqueCount="41">
  <si>
    <t>Mese</t>
  </si>
  <si>
    <t>-</t>
  </si>
  <si>
    <t>Stipendio</t>
  </si>
  <si>
    <t>MENSILE</t>
  </si>
  <si>
    <t>ATTUALE</t>
  </si>
  <si>
    <t>CALENDARIO</t>
  </si>
  <si>
    <t>PROIEZIONE</t>
  </si>
  <si>
    <t>Liquidità</t>
  </si>
  <si>
    <t>Spese</t>
  </si>
  <si>
    <t>i</t>
  </si>
  <si>
    <t>Minimo</t>
  </si>
  <si>
    <t>Massimo</t>
  </si>
  <si>
    <t>Adesso</t>
  </si>
  <si>
    <t>Rata auto</t>
  </si>
  <si>
    <t>Carburante</t>
  </si>
  <si>
    <t>Margine di spesa</t>
  </si>
  <si>
    <t>Tredicesima</t>
  </si>
  <si>
    <t>Affitto</t>
  </si>
  <si>
    <t>Spesa</t>
  </si>
  <si>
    <t>Uscite fisse</t>
  </si>
  <si>
    <t>Stipendio mensile</t>
  </si>
  <si>
    <t>Entrate fisse</t>
  </si>
  <si>
    <t>Abbonamento telefonico</t>
  </si>
  <si>
    <t>Abbonamento palestra</t>
  </si>
  <si>
    <t>Fondo pensione</t>
  </si>
  <si>
    <t>Abbonamento Netflix</t>
  </si>
  <si>
    <t>Conto corrente</t>
  </si>
  <si>
    <t>Sotto il materasso</t>
  </si>
  <si>
    <t>Assicurazione auto</t>
  </si>
  <si>
    <t>Rinnovo Amazon Prime</t>
  </si>
  <si>
    <t>Rimborso dentista</t>
  </si>
  <si>
    <t>Visite mediche annuali</t>
  </si>
  <si>
    <t>Concerto</t>
  </si>
  <si>
    <t>Laurea Giangiulio</t>
  </si>
  <si>
    <t>Entrate extra</t>
  </si>
  <si>
    <t>Macchina fotografica nuova</t>
  </si>
  <si>
    <t>Borraccia palestra</t>
  </si>
  <si>
    <t>Proteine palestra</t>
  </si>
  <si>
    <t>Scarpe nuove</t>
  </si>
  <si>
    <t>Utile mensile medio</t>
  </si>
  <si>
    <t>Uscite variabili medie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</si>
</sst>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€&quot;_-;\-* #,##0.00\ &quot;€&quot;_-;_-* &quot;-&quot;??\ &quot;€&quot;_-;_-@_-"/>
    <numFmt numFmtId="164" formatCode="_-* #,##0\ &quot;€&quot;_-;\-* #,##0\ &quot;€&quot;_-;_-* &quot;-&quot;??\ &quot;€&quot;_-;_-@_-"/>
    <numFmt numFmtId="165" formatCode="[$-410]mmmm\ yyyy;@"/>
    <numFmt numFmtId="166" formatCode="[$-410]mmm\ yy;@"/>
  </numFmts>
  <fonts count="7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53">
    <xf numFmtId="0" fontId="0" fillId="0" borderId="0" xfId="0"/>
    <xf numFmtId="164" fontId="5" fillId="0" borderId="0" xfId="1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2" fillId="0" borderId="0" xfId="1" applyNumberFormat="1" applyFont="1" applyFill="1" applyBorder="1" applyAlignment="1">
      <alignment horizontal="left" vertical="center"/>
    </xf>
    <xf numFmtId="49" fontId="2" fillId="0" borderId="0" xfId="1" applyNumberFormat="1" applyFont="1" applyFill="1" applyBorder="1" applyAlignment="1">
      <alignment horizontal="left" vertical="center"/>
    </xf>
    <xf numFmtId="164" fontId="0" fillId="0" borderId="0" xfId="1" applyNumberFormat="1" applyFont="1" applyFill="1" applyAlignment="1">
      <alignment horizontal="left" vertical="center"/>
    </xf>
    <xf numFmtId="0" fontId="2" fillId="0" borderId="0" xfId="0" applyFont="1"/>
    <xf numFmtId="0" fontId="2" fillId="0" borderId="0" xfId="1" applyNumberFormat="1" applyFont="1" applyFill="1" applyBorder="1" applyAlignment="1">
      <alignment horizontal="left" vertical="center"/>
    </xf>
    <xf numFmtId="49" fontId="3" fillId="4" borderId="7" xfId="1" applyNumberFormat="1" applyFont="1" applyFill="1" applyBorder="1" applyAlignment="1">
      <alignment horizontal="center" vertical="center"/>
    </xf>
    <xf numFmtId="164" fontId="2" fillId="4" borderId="7" xfId="1" applyNumberFormat="1" applyFont="1" applyFill="1" applyBorder="1" applyAlignment="1">
      <alignment horizontal="center" vertical="center"/>
    </xf>
    <xf numFmtId="1" fontId="2" fillId="4" borderId="7" xfId="1" applyNumberFormat="1" applyFont="1" applyFill="1" applyBorder="1" applyAlignment="1">
      <alignment horizontal="center" vertical="center"/>
    </xf>
    <xf numFmtId="49" fontId="0" fillId="4" borderId="7" xfId="1" applyNumberFormat="1" applyFont="1" applyFill="1" applyBorder="1" applyAlignment="1">
      <alignment horizontal="center" vertical="center"/>
    </xf>
    <xf numFmtId="166" fontId="2" fillId="4" borderId="7" xfId="1" applyNumberFormat="1" applyFont="1" applyFill="1" applyBorder="1" applyAlignment="1">
      <alignment horizontal="center" vertical="center"/>
    </xf>
    <xf numFmtId="164" fontId="6" fillId="4" borderId="8" xfId="1" applyNumberFormat="1" applyFont="1" applyFill="1" applyBorder="1" applyAlignment="1">
      <alignment horizontal="left" vertical="center"/>
    </xf>
    <xf numFmtId="49" fontId="6" fillId="4" borderId="9" xfId="1" applyNumberFormat="1" applyFont="1" applyFill="1" applyBorder="1" applyAlignment="1">
      <alignment horizontal="left" vertical="center"/>
    </xf>
    <xf numFmtId="0" fontId="6" fillId="4" borderId="9" xfId="1" applyNumberFormat="1" applyFont="1" applyFill="1" applyBorder="1" applyAlignment="1">
      <alignment horizontal="left" vertical="center"/>
    </xf>
    <xf numFmtId="165" fontId="6" fillId="4" borderId="9" xfId="1" applyNumberFormat="1" applyFont="1" applyFill="1" applyBorder="1" applyAlignment="1">
      <alignment horizontal="left" vertical="center"/>
    </xf>
    <xf numFmtId="164" fontId="6" fillId="4" borderId="1" xfId="1" applyNumberFormat="1" applyFont="1" applyFill="1" applyBorder="1" applyAlignment="1">
      <alignment horizontal="left" vertical="center"/>
    </xf>
    <xf numFmtId="49" fontId="6" fillId="4" borderId="2" xfId="1" applyNumberFormat="1" applyFont="1" applyFill="1" applyBorder="1" applyAlignment="1">
      <alignment horizontal="left" vertical="center"/>
    </xf>
    <xf numFmtId="164" fontId="6" fillId="4" borderId="3" xfId="1" applyNumberFormat="1" applyFont="1" applyFill="1" applyBorder="1" applyAlignment="1">
      <alignment horizontal="left" vertical="center"/>
    </xf>
    <xf numFmtId="49" fontId="6" fillId="4" borderId="4" xfId="1" applyNumberFormat="1" applyFont="1" applyFill="1" applyBorder="1" applyAlignment="1">
      <alignment horizontal="left" vertical="center"/>
    </xf>
    <xf numFmtId="164" fontId="6" fillId="4" borderId="5" xfId="1" applyNumberFormat="1" applyFont="1" applyFill="1" applyBorder="1" applyAlignment="1">
      <alignment horizontal="left" vertical="center"/>
    </xf>
    <xf numFmtId="49" fontId="6" fillId="4" borderId="6" xfId="1" applyNumberFormat="1" applyFont="1" applyFill="1" applyBorder="1" applyAlignment="1">
      <alignment horizontal="left" vertical="center"/>
    </xf>
    <xf numFmtId="164" fontId="2" fillId="6" borderId="1" xfId="1" applyNumberFormat="1" applyFont="1" applyFill="1" applyBorder="1" applyAlignment="1">
      <alignment horizontal="left" vertical="center"/>
    </xf>
    <xf numFmtId="49" fontId="2" fillId="6" borderId="2" xfId="1" applyNumberFormat="1" applyFont="1" applyFill="1" applyBorder="1" applyAlignment="1">
      <alignment horizontal="left" vertical="center"/>
    </xf>
    <xf numFmtId="164" fontId="2" fillId="6" borderId="3" xfId="1" applyNumberFormat="1" applyFont="1" applyFill="1" applyBorder="1" applyAlignment="1">
      <alignment horizontal="left" vertical="center"/>
    </xf>
    <xf numFmtId="49" fontId="2" fillId="6" borderId="4" xfId="1" applyNumberFormat="1" applyFont="1" applyFill="1" applyBorder="1" applyAlignment="1">
      <alignment horizontal="left" vertical="center"/>
    </xf>
    <xf numFmtId="164" fontId="2" fillId="6" borderId="5" xfId="1" applyNumberFormat="1" applyFont="1" applyFill="1" applyBorder="1" applyAlignment="1">
      <alignment horizontal="left" vertical="center"/>
    </xf>
    <xf numFmtId="49" fontId="2" fillId="6" borderId="6" xfId="1" applyNumberFormat="1" applyFont="1" applyFill="1" applyBorder="1" applyAlignment="1">
      <alignment horizontal="left" vertical="center"/>
    </xf>
    <xf numFmtId="164" fontId="2" fillId="7" borderId="1" xfId="1" applyNumberFormat="1" applyFont="1" applyFill="1" applyBorder="1" applyAlignment="1">
      <alignment horizontal="left" vertical="center"/>
    </xf>
    <xf numFmtId="49" fontId="2" fillId="7" borderId="2" xfId="1" applyNumberFormat="1" applyFont="1" applyFill="1" applyBorder="1" applyAlignment="1">
      <alignment horizontal="left" vertical="center"/>
    </xf>
    <xf numFmtId="164" fontId="2" fillId="7" borderId="3" xfId="1" applyNumberFormat="1" applyFont="1" applyFill="1" applyBorder="1" applyAlignment="1">
      <alignment horizontal="left" vertical="center"/>
    </xf>
    <xf numFmtId="49" fontId="2" fillId="7" borderId="4" xfId="1" applyNumberFormat="1" applyFont="1" applyFill="1" applyBorder="1" applyAlignment="1">
      <alignment horizontal="left" vertical="center"/>
    </xf>
    <xf numFmtId="164" fontId="0" fillId="7" borderId="3" xfId="1" applyNumberFormat="1" applyFont="1" applyFill="1" applyBorder="1" applyAlignment="1">
      <alignment horizontal="left" vertical="center"/>
    </xf>
    <xf numFmtId="49" fontId="0" fillId="7" borderId="4" xfId="1" applyNumberFormat="1" applyFont="1" applyFill="1" applyBorder="1" applyAlignment="1">
      <alignment horizontal="left" vertical="center"/>
    </xf>
    <xf numFmtId="164" fontId="2" fillId="7" borderId="5" xfId="1" applyNumberFormat="1" applyFont="1" applyFill="1" applyBorder="1" applyAlignment="1">
      <alignment horizontal="left" vertical="center"/>
    </xf>
    <xf numFmtId="49" fontId="2" fillId="7" borderId="6" xfId="1" applyNumberFormat="1" applyFont="1" applyFill="1" applyBorder="1" applyAlignment="1">
      <alignment horizontal="left" vertical="center"/>
    </xf>
    <xf numFmtId="164" fontId="2" fillId="8" borderId="1" xfId="1" applyNumberFormat="1" applyFont="1" applyFill="1" applyBorder="1" applyAlignment="1">
      <alignment horizontal="left" vertical="center"/>
    </xf>
    <xf numFmtId="49" fontId="2" fillId="8" borderId="2" xfId="1" applyNumberFormat="1" applyFont="1" applyFill="1" applyBorder="1" applyAlignment="1">
      <alignment horizontal="left" vertical="center"/>
    </xf>
    <xf numFmtId="164" fontId="2" fillId="8" borderId="3" xfId="1" applyNumberFormat="1" applyFont="1" applyFill="1" applyBorder="1" applyAlignment="1">
      <alignment horizontal="left" vertical="center"/>
    </xf>
    <xf numFmtId="49" fontId="2" fillId="8" borderId="4" xfId="1" applyNumberFormat="1" applyFont="1" applyFill="1" applyBorder="1" applyAlignment="1">
      <alignment horizontal="left" vertical="center"/>
    </xf>
    <xf numFmtId="164" fontId="2" fillId="8" borderId="5" xfId="1" applyNumberFormat="1" applyFont="1" applyFill="1" applyBorder="1" applyAlignment="1">
      <alignment horizontal="left" vertical="center"/>
    </xf>
    <xf numFmtId="49" fontId="2" fillId="8" borderId="6" xfId="1" applyNumberFormat="1" applyFont="1" applyFill="1" applyBorder="1" applyAlignment="1">
      <alignment horizontal="left" vertical="center"/>
    </xf>
    <xf numFmtId="164" fontId="4" fillId="3" borderId="10" xfId="1" applyNumberFormat="1" applyFont="1" applyFill="1" applyBorder="1" applyAlignment="1">
      <alignment horizontal="center" vertical="center"/>
    </xf>
    <xf numFmtId="164" fontId="4" fillId="3" borderId="11" xfId="1" applyNumberFormat="1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164" fontId="4" fillId="5" borderId="10" xfId="1" applyNumberFormat="1" applyFont="1" applyFill="1" applyBorder="1" applyAlignment="1">
      <alignment horizontal="center" vertical="center"/>
    </xf>
    <xf numFmtId="164" fontId="4" fillId="5" borderId="12" xfId="1" applyNumberFormat="1" applyFont="1" applyFill="1" applyBorder="1" applyAlignment="1">
      <alignment horizontal="center" vertical="center"/>
    </xf>
    <xf numFmtId="164" fontId="4" fillId="5" borderId="11" xfId="1" applyNumberFormat="1" applyFont="1" applyFill="1" applyBorder="1" applyAlignment="1">
      <alignment horizontal="center" vertical="center"/>
    </xf>
    <xf numFmtId="164" fontId="4" fillId="4" borderId="10" xfId="1" applyNumberFormat="1" applyFont="1" applyFill="1" applyBorder="1" applyAlignment="1">
      <alignment horizontal="center" vertical="center"/>
    </xf>
    <xf numFmtId="164" fontId="4" fillId="4" borderId="12" xfId="1" applyNumberFormat="1" applyFont="1" applyFill="1" applyBorder="1" applyAlignment="1">
      <alignment horizontal="center" vertical="center"/>
    </xf>
    <xf numFmtId="164" fontId="4" fillId="4" borderId="11" xfId="1" applyNumberFormat="1" applyFont="1" applyFill="1" applyBorder="1" applyAlignment="1">
      <alignment horizontal="center" vertical="center"/>
    </xf>
  </cellXfs>
  <cellStyles count="2">
    <cellStyle name="Normale" xfId="0" builtinId="0"/>
    <cellStyle name="Valuta" xfId="1" builtinId="4"/>
  </cellStyles>
  <dxfs count="2">
    <dxf>
      <font>
        <b/>
        <i val="0"/>
        <color rgb="FF00B050"/>
      </font>
    </dxf>
    <dxf>
      <font>
        <b/>
        <i val="0"/>
        <color rgb="FF00B050"/>
      </font>
    </dxf>
  </dxfs>
  <tableStyles count="0" defaultTableStyle="TableStyleMedium2" defaultPivotStyle="PivotStyleLight16"/>
  <colors>
    <mruColors>
      <color rgb="FF0DFF7A"/>
      <color rgb="FFFFCCCC"/>
      <color rgb="FFFF6600"/>
      <color rgb="FF009999"/>
      <color rgb="FFFFFFCC"/>
      <color rgb="FFCCFFFF"/>
      <color rgb="FFCCFFCC"/>
      <color rgb="FFFFFFA7"/>
      <color rgb="FFFFFFCD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92D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479-44D0-AB00-9C480A8DB3C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479-44D0-AB00-9C480A8DB3C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4479-44D0-AB00-9C480A8DB3C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it-IT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('Proiezione economica'!$B$37,'Proiezione economica'!$B$8,'Proiezione economica'!$B$36)</c:f>
              <c:strCache>
                <c:ptCount val="3"/>
                <c:pt idx="0">
                  <c:v>Utile mensile medio</c:v>
                </c:pt>
                <c:pt idx="1">
                  <c:v>Uscite fisse</c:v>
                </c:pt>
                <c:pt idx="2">
                  <c:v>Uscite variabili medie</c:v>
                </c:pt>
              </c:strCache>
            </c:strRef>
          </c:cat>
          <c:val>
            <c:numRef>
              <c:f>('Proiezione economica'!$A$37,'Proiezione economica'!$A$8,'Proiezione economica'!$A$36)</c:f>
              <c:numCache>
                <c:formatCode>_-* #,##0\ "€"_-;\-* #,##0\ "€"_-;_-* "-"??\ "€"_-;_-@_-</c:formatCode>
                <c:ptCount val="3"/>
                <c:pt idx="0">
                  <c:v>262.5</c:v>
                </c:pt>
                <c:pt idx="1">
                  <c:v>1425</c:v>
                </c:pt>
                <c:pt idx="2">
                  <c:v>-37.5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479-44D0-AB00-9C480A8DB3C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Proiezione economica annuale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'Proiezione economica'!$W$3</c:f>
              <c:strCache>
                <c:ptCount val="1"/>
                <c:pt idx="0">
                  <c:v>Liquidità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1"/>
          <c:cat>
            <c:strRef>
              <c:f>'Proiezione economica'!$V$4:$V$16</c:f>
              <c:strCache>
                <c:ptCount val="13"/>
                <c:pt idx="0">
                  <c:v>Adesso</c:v>
                </c:pt>
                <c:pt idx="1">
                  <c:v>apr 26</c:v>
                </c:pt>
                <c:pt idx="2">
                  <c:v>mag 26</c:v>
                </c:pt>
                <c:pt idx="3">
                  <c:v>giu 26</c:v>
                </c:pt>
                <c:pt idx="4">
                  <c:v>lug 26</c:v>
                </c:pt>
                <c:pt idx="5">
                  <c:v>ago 26</c:v>
                </c:pt>
                <c:pt idx="6">
                  <c:v>set 26</c:v>
                </c:pt>
                <c:pt idx="7">
                  <c:v>ott 26</c:v>
                </c:pt>
                <c:pt idx="8">
                  <c:v>nov 26</c:v>
                </c:pt>
                <c:pt idx="9">
                  <c:v>dic 26</c:v>
                </c:pt>
                <c:pt idx="10">
                  <c:v>gen 27</c:v>
                </c:pt>
                <c:pt idx="11">
                  <c:v>feb 27</c:v>
                </c:pt>
                <c:pt idx="12">
                  <c:v>mar 27</c:v>
                </c:pt>
              </c:strCache>
            </c:strRef>
          </c:cat>
          <c:val>
            <c:numRef>
              <c:f>'Proiezione economica'!$W$4:$W$16</c:f>
              <c:numCache>
                <c:formatCode>_-* #,##0\ "€"_-;\-* #,##0\ "€"_-;_-* "-"??\ "€"_-;_-@_-</c:formatCode>
                <c:ptCount val="13"/>
                <c:pt idx="0">
                  <c:v>3800</c:v>
                </c:pt>
                <c:pt idx="1">
                  <c:v>4575</c:v>
                </c:pt>
                <c:pt idx="2">
                  <c:v>4800</c:v>
                </c:pt>
                <c:pt idx="3">
                  <c:v>5025</c:v>
                </c:pt>
                <c:pt idx="4">
                  <c:v>4200</c:v>
                </c:pt>
                <c:pt idx="5">
                  <c:v>4425</c:v>
                </c:pt>
                <c:pt idx="6">
                  <c:v>4650</c:v>
                </c:pt>
                <c:pt idx="7">
                  <c:v>4875</c:v>
                </c:pt>
                <c:pt idx="8">
                  <c:v>5100</c:v>
                </c:pt>
                <c:pt idx="9">
                  <c:v>5325</c:v>
                </c:pt>
                <c:pt idx="10">
                  <c:v>7050</c:v>
                </c:pt>
                <c:pt idx="11">
                  <c:v>7275</c:v>
                </c:pt>
                <c:pt idx="12">
                  <c:v>7500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0000"/>
                  </a:solidFill>
                  <a:ln>
                    <a:noFill/>
                  </a:ln>
                  <a:effectLst/>
                </c14:spPr>
              </c14:invertSolidFillFmt>
            </c:ext>
            <c:ext xmlns:c16="http://schemas.microsoft.com/office/drawing/2014/chart" uri="{C3380CC4-5D6E-409C-BE32-E72D297353CC}">
              <c16:uniqueId val="{00000000-0764-4326-B89C-D88047979F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557134575"/>
        <c:axId val="1557135055"/>
      </c:barChart>
      <c:lineChart>
        <c:grouping val="standard"/>
        <c:varyColors val="0"/>
        <c:ser>
          <c:idx val="2"/>
          <c:order val="1"/>
          <c:tx>
            <c:strRef>
              <c:f>'Proiezione economica'!$X$3:$X$4</c:f>
              <c:strCache>
                <c:ptCount val="2"/>
                <c:pt idx="0">
                  <c:v>Minimo</c:v>
                </c:pt>
                <c:pt idx="1">
                  <c:v> 3.800 € </c:v>
                </c:pt>
              </c:strCache>
            </c:strRef>
          </c:tx>
          <c:spPr>
            <a:ln w="28575" cap="rnd">
              <a:solidFill>
                <a:srgbClr val="FFC00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'Proiezione economica'!$V$4:$V$16</c:f>
              <c:strCache>
                <c:ptCount val="13"/>
                <c:pt idx="0">
                  <c:v>Adesso</c:v>
                </c:pt>
                <c:pt idx="1">
                  <c:v>apr 26</c:v>
                </c:pt>
                <c:pt idx="2">
                  <c:v>mag 26</c:v>
                </c:pt>
                <c:pt idx="3">
                  <c:v>giu 26</c:v>
                </c:pt>
                <c:pt idx="4">
                  <c:v>lug 26</c:v>
                </c:pt>
                <c:pt idx="5">
                  <c:v>ago 26</c:v>
                </c:pt>
                <c:pt idx="6">
                  <c:v>set 26</c:v>
                </c:pt>
                <c:pt idx="7">
                  <c:v>ott 26</c:v>
                </c:pt>
                <c:pt idx="8">
                  <c:v>nov 26</c:v>
                </c:pt>
                <c:pt idx="9">
                  <c:v>dic 26</c:v>
                </c:pt>
                <c:pt idx="10">
                  <c:v>gen 27</c:v>
                </c:pt>
                <c:pt idx="11">
                  <c:v>feb 27</c:v>
                </c:pt>
                <c:pt idx="12">
                  <c:v>mar 27</c:v>
                </c:pt>
              </c:strCache>
            </c:strRef>
          </c:cat>
          <c:val>
            <c:numRef>
              <c:f>'Proiezione economica'!$X$4:$X$16</c:f>
              <c:numCache>
                <c:formatCode>_-* #,##0\ "€"_-;\-* #,##0\ "€"_-;_-* "-"??\ "€"_-;_-@_-</c:formatCode>
                <c:ptCount val="13"/>
                <c:pt idx="0">
                  <c:v>3800</c:v>
                </c:pt>
                <c:pt idx="1">
                  <c:v>3800</c:v>
                </c:pt>
                <c:pt idx="2">
                  <c:v>3800</c:v>
                </c:pt>
                <c:pt idx="3">
                  <c:v>3800</c:v>
                </c:pt>
                <c:pt idx="4">
                  <c:v>3800</c:v>
                </c:pt>
                <c:pt idx="5">
                  <c:v>3800</c:v>
                </c:pt>
                <c:pt idx="6">
                  <c:v>3800</c:v>
                </c:pt>
                <c:pt idx="7">
                  <c:v>3800</c:v>
                </c:pt>
                <c:pt idx="8">
                  <c:v>3800</c:v>
                </c:pt>
                <c:pt idx="9">
                  <c:v>3800</c:v>
                </c:pt>
                <c:pt idx="10">
                  <c:v>3800</c:v>
                </c:pt>
                <c:pt idx="11">
                  <c:v>3800</c:v>
                </c:pt>
                <c:pt idx="12">
                  <c:v>3800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0764-4326-B89C-D88047979F1E}"/>
            </c:ext>
          </c:extLst>
        </c:ser>
        <c:ser>
          <c:idx val="3"/>
          <c:order val="2"/>
          <c:tx>
            <c:strRef>
              <c:f>'Proiezione economica'!$Y$3:$Y$4</c:f>
              <c:strCache>
                <c:ptCount val="2"/>
                <c:pt idx="0">
                  <c:v>Massimo</c:v>
                </c:pt>
                <c:pt idx="1">
                  <c:v> 7.500 € </c:v>
                </c:pt>
              </c:strCache>
            </c:strRef>
          </c:tx>
          <c:spPr>
            <a:ln w="28575" cap="rnd">
              <a:solidFill>
                <a:srgbClr val="FFC000"/>
              </a:solidFill>
              <a:prstDash val="sysDot"/>
              <a:round/>
            </a:ln>
            <a:effectLst/>
          </c:spPr>
          <c:marker>
            <c:symbol val="none"/>
          </c:marker>
          <c:val>
            <c:numRef>
              <c:f>'Proiezione economica'!$Y$4:$Y$16</c:f>
              <c:numCache>
                <c:formatCode>_-* #,##0\ "€"_-;\-* #,##0\ "€"_-;_-* "-"??\ "€"_-;_-@_-</c:formatCode>
                <c:ptCount val="13"/>
                <c:pt idx="0">
                  <c:v>7500</c:v>
                </c:pt>
                <c:pt idx="1">
                  <c:v>7500</c:v>
                </c:pt>
                <c:pt idx="2">
                  <c:v>7500</c:v>
                </c:pt>
                <c:pt idx="3">
                  <c:v>7500</c:v>
                </c:pt>
                <c:pt idx="4">
                  <c:v>7500</c:v>
                </c:pt>
                <c:pt idx="5">
                  <c:v>7500</c:v>
                </c:pt>
                <c:pt idx="6">
                  <c:v>7500</c:v>
                </c:pt>
                <c:pt idx="7">
                  <c:v>7500</c:v>
                </c:pt>
                <c:pt idx="8">
                  <c:v>7500</c:v>
                </c:pt>
                <c:pt idx="9">
                  <c:v>7500</c:v>
                </c:pt>
                <c:pt idx="10">
                  <c:v>7500</c:v>
                </c:pt>
                <c:pt idx="11">
                  <c:v>7500</c:v>
                </c:pt>
                <c:pt idx="12">
                  <c:v>7500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2AC-4854-8A8E-48BEA23ED0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57134575"/>
        <c:axId val="1557135055"/>
        <c:extLst/>
      </c:lineChart>
      <c:catAx>
        <c:axId val="155713457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557135055"/>
        <c:crosses val="autoZero"/>
        <c:auto val="1"/>
        <c:lblAlgn val="ctr"/>
        <c:lblOffset val="100"/>
        <c:noMultiLvlLbl val="0"/>
      </c:catAx>
      <c:valAx>
        <c:axId val="15571350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\ &quot;€&quot;_-;\-* #,##0\ &quot;€&quot;_-;_-* &quot;-&quot;??\ &quot;€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5571345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Proiezione economica annuale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'Proiezione economica'!$W$3</c:f>
              <c:strCache>
                <c:ptCount val="1"/>
                <c:pt idx="0">
                  <c:v>Liquidità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1"/>
          <c:cat>
            <c:strRef>
              <c:f>'Proiezione economica'!$V$4:$V$16</c:f>
              <c:strCache>
                <c:ptCount val="13"/>
                <c:pt idx="0">
                  <c:v>Adesso</c:v>
                </c:pt>
                <c:pt idx="1">
                  <c:v>apr 26</c:v>
                </c:pt>
                <c:pt idx="2">
                  <c:v>mag 26</c:v>
                </c:pt>
                <c:pt idx="3">
                  <c:v>giu 26</c:v>
                </c:pt>
                <c:pt idx="4">
                  <c:v>lug 26</c:v>
                </c:pt>
                <c:pt idx="5">
                  <c:v>ago 26</c:v>
                </c:pt>
                <c:pt idx="6">
                  <c:v>set 26</c:v>
                </c:pt>
                <c:pt idx="7">
                  <c:v>ott 26</c:v>
                </c:pt>
                <c:pt idx="8">
                  <c:v>nov 26</c:v>
                </c:pt>
                <c:pt idx="9">
                  <c:v>dic 26</c:v>
                </c:pt>
                <c:pt idx="10">
                  <c:v>gen 27</c:v>
                </c:pt>
                <c:pt idx="11">
                  <c:v>feb 27</c:v>
                </c:pt>
                <c:pt idx="12">
                  <c:v>mar 27</c:v>
                </c:pt>
              </c:strCache>
            </c:strRef>
          </c:cat>
          <c:val>
            <c:numRef>
              <c:f>'Proiezione economica'!$W$4:$W$16</c:f>
              <c:numCache>
                <c:formatCode>_-* #,##0\ "€"_-;\-* #,##0\ "€"_-;_-* "-"??\ "€"_-;_-@_-</c:formatCode>
                <c:ptCount val="13"/>
                <c:pt idx="0">
                  <c:v>3800</c:v>
                </c:pt>
                <c:pt idx="1">
                  <c:v>4575</c:v>
                </c:pt>
                <c:pt idx="2">
                  <c:v>4800</c:v>
                </c:pt>
                <c:pt idx="3">
                  <c:v>5025</c:v>
                </c:pt>
                <c:pt idx="4">
                  <c:v>4200</c:v>
                </c:pt>
                <c:pt idx="5">
                  <c:v>4425</c:v>
                </c:pt>
                <c:pt idx="6">
                  <c:v>4650</c:v>
                </c:pt>
                <c:pt idx="7">
                  <c:v>4875</c:v>
                </c:pt>
                <c:pt idx="8">
                  <c:v>5100</c:v>
                </c:pt>
                <c:pt idx="9">
                  <c:v>5325</c:v>
                </c:pt>
                <c:pt idx="10">
                  <c:v>7050</c:v>
                </c:pt>
                <c:pt idx="11">
                  <c:v>7275</c:v>
                </c:pt>
                <c:pt idx="12">
                  <c:v>7500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0000"/>
                  </a:solidFill>
                  <a:ln>
                    <a:noFill/>
                  </a:ln>
                  <a:effectLst/>
                </c14:spPr>
              </c14:invertSolidFillFmt>
            </c:ext>
            <c:ext xmlns:c16="http://schemas.microsoft.com/office/drawing/2014/chart" uri="{C3380CC4-5D6E-409C-BE32-E72D297353CC}">
              <c16:uniqueId val="{00000000-DD6A-4040-8B96-7500B07EAC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557134575"/>
        <c:axId val="1557135055"/>
      </c:barChart>
      <c:lineChart>
        <c:grouping val="standard"/>
        <c:varyColors val="0"/>
        <c:ser>
          <c:idx val="2"/>
          <c:order val="1"/>
          <c:tx>
            <c:strRef>
              <c:f>'Proiezione economica'!$X$3:$X$4</c:f>
              <c:strCache>
                <c:ptCount val="2"/>
                <c:pt idx="0">
                  <c:v>Minimo</c:v>
                </c:pt>
                <c:pt idx="1">
                  <c:v> 3.800 € </c:v>
                </c:pt>
              </c:strCache>
            </c:strRef>
          </c:tx>
          <c:spPr>
            <a:ln w="28575" cap="rnd">
              <a:solidFill>
                <a:srgbClr val="FFC00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'Proiezione economica'!$V$4:$V$16</c:f>
              <c:strCache>
                <c:ptCount val="13"/>
                <c:pt idx="0">
                  <c:v>Adesso</c:v>
                </c:pt>
                <c:pt idx="1">
                  <c:v>apr 26</c:v>
                </c:pt>
                <c:pt idx="2">
                  <c:v>mag 26</c:v>
                </c:pt>
                <c:pt idx="3">
                  <c:v>giu 26</c:v>
                </c:pt>
                <c:pt idx="4">
                  <c:v>lug 26</c:v>
                </c:pt>
                <c:pt idx="5">
                  <c:v>ago 26</c:v>
                </c:pt>
                <c:pt idx="6">
                  <c:v>set 26</c:v>
                </c:pt>
                <c:pt idx="7">
                  <c:v>ott 26</c:v>
                </c:pt>
                <c:pt idx="8">
                  <c:v>nov 26</c:v>
                </c:pt>
                <c:pt idx="9">
                  <c:v>dic 26</c:v>
                </c:pt>
                <c:pt idx="10">
                  <c:v>gen 27</c:v>
                </c:pt>
                <c:pt idx="11">
                  <c:v>feb 27</c:v>
                </c:pt>
                <c:pt idx="12">
                  <c:v>mar 27</c:v>
                </c:pt>
              </c:strCache>
            </c:strRef>
          </c:cat>
          <c:val>
            <c:numRef>
              <c:f>'Proiezione economica'!$X$4:$X$16</c:f>
              <c:numCache>
                <c:formatCode>_-* #,##0\ "€"_-;\-* #,##0\ "€"_-;_-* "-"??\ "€"_-;_-@_-</c:formatCode>
                <c:ptCount val="13"/>
                <c:pt idx="0">
                  <c:v>3800</c:v>
                </c:pt>
                <c:pt idx="1">
                  <c:v>3800</c:v>
                </c:pt>
                <c:pt idx="2">
                  <c:v>3800</c:v>
                </c:pt>
                <c:pt idx="3">
                  <c:v>3800</c:v>
                </c:pt>
                <c:pt idx="4">
                  <c:v>3800</c:v>
                </c:pt>
                <c:pt idx="5">
                  <c:v>3800</c:v>
                </c:pt>
                <c:pt idx="6">
                  <c:v>3800</c:v>
                </c:pt>
                <c:pt idx="7">
                  <c:v>3800</c:v>
                </c:pt>
                <c:pt idx="8">
                  <c:v>3800</c:v>
                </c:pt>
                <c:pt idx="9">
                  <c:v>3800</c:v>
                </c:pt>
                <c:pt idx="10">
                  <c:v>3800</c:v>
                </c:pt>
                <c:pt idx="11">
                  <c:v>3800</c:v>
                </c:pt>
                <c:pt idx="12">
                  <c:v>3800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D6A-4040-8B96-7500B07EAC9A}"/>
            </c:ext>
          </c:extLst>
        </c:ser>
        <c:ser>
          <c:idx val="3"/>
          <c:order val="2"/>
          <c:tx>
            <c:strRef>
              <c:f>'Proiezione economica'!$Y$3:$Y$4</c:f>
              <c:strCache>
                <c:ptCount val="2"/>
                <c:pt idx="0">
                  <c:v>Massimo</c:v>
                </c:pt>
                <c:pt idx="1">
                  <c:v> 7.500 € </c:v>
                </c:pt>
              </c:strCache>
            </c:strRef>
          </c:tx>
          <c:spPr>
            <a:ln w="28575" cap="rnd">
              <a:solidFill>
                <a:srgbClr val="FFC000"/>
              </a:solidFill>
              <a:prstDash val="sysDot"/>
              <a:round/>
            </a:ln>
            <a:effectLst/>
          </c:spPr>
          <c:marker>
            <c:symbol val="none"/>
          </c:marker>
          <c:val>
            <c:numRef>
              <c:f>'Proiezione economica'!$Y$4:$Y$16</c:f>
              <c:numCache>
                <c:formatCode>_-* #,##0\ "€"_-;\-* #,##0\ "€"_-;_-* "-"??\ "€"_-;_-@_-</c:formatCode>
                <c:ptCount val="13"/>
                <c:pt idx="0">
                  <c:v>7500</c:v>
                </c:pt>
                <c:pt idx="1">
                  <c:v>7500</c:v>
                </c:pt>
                <c:pt idx="2">
                  <c:v>7500</c:v>
                </c:pt>
                <c:pt idx="3">
                  <c:v>7500</c:v>
                </c:pt>
                <c:pt idx="4">
                  <c:v>7500</c:v>
                </c:pt>
                <c:pt idx="5">
                  <c:v>7500</c:v>
                </c:pt>
                <c:pt idx="6">
                  <c:v>7500</c:v>
                </c:pt>
                <c:pt idx="7">
                  <c:v>7500</c:v>
                </c:pt>
                <c:pt idx="8">
                  <c:v>7500</c:v>
                </c:pt>
                <c:pt idx="9">
                  <c:v>7500</c:v>
                </c:pt>
                <c:pt idx="10">
                  <c:v>7500</c:v>
                </c:pt>
                <c:pt idx="11">
                  <c:v>7500</c:v>
                </c:pt>
                <c:pt idx="12">
                  <c:v>7500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D6A-4040-8B96-7500B07EAC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57134575"/>
        <c:axId val="1557135055"/>
        <c:extLst/>
      </c:lineChart>
      <c:catAx>
        <c:axId val="155713457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557135055"/>
        <c:crosses val="autoZero"/>
        <c:auto val="1"/>
        <c:lblAlgn val="ctr"/>
        <c:lblOffset val="100"/>
        <c:noMultiLvlLbl val="0"/>
      </c:catAx>
      <c:valAx>
        <c:axId val="15571350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\ &quot;€&quot;_-;\-* #,##0\ &quot;€&quot;_-;_-* &quot;-&quot;??\ &quot;€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5571345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392A8292-8934-4D6C-A6AE-8DCE3D236481}">
  <sheetPr/>
  <sheetViews>
    <sheetView zoomScale="130" workbookViewId="0"/>
  </sheetViews>
  <pageMargins left="0.7" right="0.7" top="0.75" bottom="0.75" header="0.3" footer="0.3"/>
  <pageSetup paperSize="9"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342900</xdr:colOff>
      <xdr:row>2</xdr:row>
      <xdr:rowOff>57150</xdr:rowOff>
    </xdr:from>
    <xdr:to>
      <xdr:col>2</xdr:col>
      <xdr:colOff>342900</xdr:colOff>
      <xdr:row>2</xdr:row>
      <xdr:rowOff>57150</xdr:rowOff>
    </xdr:to>
    <xdr:graphicFrame macro="">
      <xdr:nvGraphicFramePr>
        <xdr:cNvPr id="2" name="Grafico 4">
          <a:extLst>
            <a:ext uri="{FF2B5EF4-FFF2-40B4-BE49-F238E27FC236}">
              <a16:creationId xmlns:a16="http://schemas.microsoft.com/office/drawing/2014/main" id="{20A2400D-D371-48EF-90C4-E659F8425D4D}"/>
            </a:ext>
            <a:ext uri="{147F2762-F138-4A5C-976F-8EAC2B608ADB}">
              <a16:predDERef xmlns:a16="http://schemas.microsoft.com/office/drawing/2014/main" pred="{D3AD86A9-1F7A-4050-B709-29DA3A522B2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2485</xdr:colOff>
      <xdr:row>17</xdr:row>
      <xdr:rowOff>1655</xdr:rowOff>
    </xdr:from>
    <xdr:to>
      <xdr:col>24</xdr:col>
      <xdr:colOff>762000</xdr:colOff>
      <xdr:row>36</xdr:row>
      <xdr:rowOff>256761</xdr:rowOff>
    </xdr:to>
    <xdr:graphicFrame macro="">
      <xdr:nvGraphicFramePr>
        <xdr:cNvPr id="3" name="Grafico 4">
          <a:extLst>
            <a:ext uri="{FF2B5EF4-FFF2-40B4-BE49-F238E27FC236}">
              <a16:creationId xmlns:a16="http://schemas.microsoft.com/office/drawing/2014/main" id="{D7911C05-1701-4FA4-B210-DCA91D5EF96F}"/>
            </a:ext>
            <a:ext uri="{147F2762-F138-4A5C-976F-8EAC2B608ADB}">
              <a16:predDERef xmlns:a16="http://schemas.microsoft.com/office/drawing/2014/main" pred="{20A2400D-D371-48EF-90C4-E659F8425D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297865" cy="6074019"/>
    <xdr:graphicFrame macro="">
      <xdr:nvGraphicFramePr>
        <xdr:cNvPr id="2" name="Grafico 1">
          <a:extLst>
            <a:ext uri="{FF2B5EF4-FFF2-40B4-BE49-F238E27FC236}">
              <a16:creationId xmlns:a16="http://schemas.microsoft.com/office/drawing/2014/main" id="{6F681DE6-7013-3DBB-04AC-60E42DD1679E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C9C620-20CC-4814-9DD4-389D0AD4D4AA}">
  <sheetPr codeName="Foglio7"/>
  <dimension ref="A1:Y59"/>
  <sheetViews>
    <sheetView tabSelected="1" zoomScale="70" zoomScaleNormal="70" workbookViewId="0">
      <selection activeCell="AD54" sqref="AD54"/>
    </sheetView>
  </sheetViews>
  <sheetFormatPr defaultColWidth="11.7109375" defaultRowHeight="21" customHeight="1" x14ac:dyDescent="0.25"/>
  <cols>
    <col min="1" max="1" width="11.7109375" style="3"/>
    <col min="2" max="2" width="25.7109375" style="4" customWidth="1"/>
    <col min="3" max="3" width="11.7109375" style="3"/>
    <col min="4" max="4" width="11.7109375" style="6"/>
    <col min="5" max="5" width="25.7109375" style="6" customWidth="1"/>
    <col min="6" max="6" width="11.7109375" style="6"/>
    <col min="7" max="7" width="11.7109375" style="3"/>
    <col min="8" max="8" width="25.7109375" style="3" customWidth="1"/>
    <col min="9" max="10" width="11.7109375" style="3"/>
    <col min="11" max="11" width="25.7109375" style="3" customWidth="1"/>
    <col min="12" max="12" width="11.7109375" style="3"/>
    <col min="13" max="13" width="12.140625" style="3" bestFit="1" customWidth="1"/>
    <col min="14" max="14" width="25.7109375" style="3" customWidth="1"/>
    <col min="15" max="16" width="11.7109375" style="3"/>
    <col min="17" max="17" width="25.7109375" style="3" customWidth="1"/>
    <col min="18" max="16384" width="11.7109375" style="3"/>
  </cols>
  <sheetData>
    <row r="1" spans="1:25" s="1" customFormat="1" ht="27" customHeight="1" thickBot="1" x14ac:dyDescent="0.3">
      <c r="A1" s="43" t="s">
        <v>3</v>
      </c>
      <c r="B1" s="44"/>
      <c r="D1" s="45" t="s">
        <v>4</v>
      </c>
      <c r="E1" s="46"/>
      <c r="F1" s="2"/>
      <c r="G1" s="47" t="s">
        <v>5</v>
      </c>
      <c r="H1" s="48"/>
      <c r="I1" s="48"/>
      <c r="J1" s="48"/>
      <c r="K1" s="48"/>
      <c r="L1" s="48"/>
      <c r="M1" s="48"/>
      <c r="N1" s="48"/>
      <c r="O1" s="48"/>
      <c r="P1" s="48"/>
      <c r="Q1" s="49"/>
      <c r="S1" s="50" t="s">
        <v>6</v>
      </c>
      <c r="T1" s="51"/>
      <c r="U1" s="51"/>
      <c r="V1" s="51"/>
      <c r="W1" s="51"/>
      <c r="X1" s="51"/>
      <c r="Y1" s="52"/>
    </row>
    <row r="3" spans="1:25" ht="21" customHeight="1" x14ac:dyDescent="0.25">
      <c r="A3" s="13">
        <f>SUM(A4:A6)</f>
        <v>1650</v>
      </c>
      <c r="B3" s="14" t="s">
        <v>21</v>
      </c>
      <c r="D3" s="13">
        <f>SUM(D4:D13)</f>
        <v>3800</v>
      </c>
      <c r="E3" s="14" t="s">
        <v>7</v>
      </c>
      <c r="F3" s="3"/>
      <c r="G3" s="13">
        <f>SUM(G4:G13)</f>
        <v>0</v>
      </c>
      <c r="H3" s="16">
        <f ca="1">S5</f>
        <v>46388</v>
      </c>
      <c r="J3" s="13">
        <f>SUM(J4:J13)</f>
        <v>0</v>
      </c>
      <c r="K3" s="16">
        <f ca="1">S6</f>
        <v>46419</v>
      </c>
      <c r="M3" s="13">
        <f>SUM(M4:M13)</f>
        <v>0</v>
      </c>
      <c r="N3" s="16">
        <f ca="1">S7</f>
        <v>46447</v>
      </c>
      <c r="P3" s="13">
        <f>SUM(P4:P13)</f>
        <v>0</v>
      </c>
      <c r="Q3" s="16">
        <f ca="1">S8</f>
        <v>46113</v>
      </c>
      <c r="S3" s="8" t="s">
        <v>0</v>
      </c>
      <c r="T3" s="8" t="s">
        <v>8</v>
      </c>
      <c r="U3" s="8" t="s">
        <v>9</v>
      </c>
      <c r="V3" s="8" t="s">
        <v>0</v>
      </c>
      <c r="W3" s="8" t="s">
        <v>7</v>
      </c>
      <c r="X3" s="8" t="s">
        <v>10</v>
      </c>
      <c r="Y3" s="8" t="s">
        <v>11</v>
      </c>
    </row>
    <row r="4" spans="1:25" ht="21" customHeight="1" x14ac:dyDescent="0.25">
      <c r="A4" s="23">
        <v>1500</v>
      </c>
      <c r="B4" s="24" t="s">
        <v>20</v>
      </c>
      <c r="D4" s="29">
        <v>3000</v>
      </c>
      <c r="E4" s="30" t="s">
        <v>26</v>
      </c>
      <c r="F4" s="3"/>
      <c r="G4" s="37"/>
      <c r="H4" s="38"/>
      <c r="J4" s="37"/>
      <c r="K4" s="38"/>
      <c r="M4" s="37"/>
      <c r="N4" s="38"/>
      <c r="P4" s="37"/>
      <c r="Q4" s="38"/>
      <c r="S4" s="9" t="s">
        <v>1</v>
      </c>
      <c r="T4" s="9" t="s">
        <v>1</v>
      </c>
      <c r="U4" s="10">
        <v>0</v>
      </c>
      <c r="V4" s="11" t="s">
        <v>12</v>
      </c>
      <c r="W4" s="9">
        <f>$D$3</f>
        <v>3800</v>
      </c>
      <c r="X4" s="9">
        <f ca="1">MIN($W$4:$W$16)</f>
        <v>3800</v>
      </c>
      <c r="Y4" s="9">
        <f ca="1">MAX($W$4:$W$16)</f>
        <v>7500</v>
      </c>
    </row>
    <row r="5" spans="1:25" ht="21" customHeight="1" x14ac:dyDescent="0.25">
      <c r="A5" s="25">
        <v>150</v>
      </c>
      <c r="B5" s="26" t="s">
        <v>34</v>
      </c>
      <c r="D5" s="31">
        <v>800</v>
      </c>
      <c r="E5" s="32" t="s">
        <v>27</v>
      </c>
      <c r="F5" s="3"/>
      <c r="G5" s="39"/>
      <c r="H5" s="40"/>
      <c r="J5" s="39"/>
      <c r="K5" s="40"/>
      <c r="M5" s="39"/>
      <c r="N5" s="40"/>
      <c r="P5" s="39"/>
      <c r="Q5" s="40"/>
      <c r="S5" s="12">
        <f ca="1">DATE(IF(MONTH(TODAY())&lt;U5,YEAR(TODAY()),YEAR(TODAY())+1),U5,1)</f>
        <v>46388</v>
      </c>
      <c r="T5" s="9">
        <f>G3</f>
        <v>0</v>
      </c>
      <c r="U5" s="10">
        <v>1</v>
      </c>
      <c r="V5" s="12" cm="1">
        <f t="array" aca="1" ref="V5:V16" ca="1">_xlfn._xlws.SORT(S5:S16)</f>
        <v>46113</v>
      </c>
      <c r="W5" s="9">
        <f>W4-$D$15</f>
        <v>4575</v>
      </c>
      <c r="X5" s="9">
        <f t="shared" ref="X5:X16" ca="1" si="0">MIN($W$4:$W$16)</f>
        <v>3800</v>
      </c>
      <c r="Y5" s="9">
        <f t="shared" ref="Y5:Y16" ca="1" si="1">MAX($W$4:$W$16)</f>
        <v>7500</v>
      </c>
    </row>
    <row r="6" spans="1:25" ht="21" customHeight="1" x14ac:dyDescent="0.25">
      <c r="A6" s="27"/>
      <c r="B6" s="28"/>
      <c r="D6" s="31"/>
      <c r="E6" s="32"/>
      <c r="F6" s="3"/>
      <c r="G6" s="39"/>
      <c r="H6" s="40"/>
      <c r="J6" s="39"/>
      <c r="K6" s="40"/>
      <c r="M6" s="39"/>
      <c r="N6" s="40"/>
      <c r="P6" s="39"/>
      <c r="Q6" s="40"/>
      <c r="S6" s="12">
        <f t="shared" ref="S6:S16" ca="1" si="2">DATE(IF(MONTH(TODAY())&lt;U6,YEAR(TODAY()),YEAR(TODAY())+1),U6,1)</f>
        <v>46419</v>
      </c>
      <c r="T6" s="9">
        <f>J3</f>
        <v>0</v>
      </c>
      <c r="U6" s="10">
        <v>2</v>
      </c>
      <c r="V6" s="12">
        <f ca="1"/>
        <v>46143</v>
      </c>
      <c r="W6" s="9">
        <f t="shared" ref="W6:W16" ca="1" si="3">W5+$A$3-$A$35-SUMIFS($T$5:$T$16,$S$5:$S$16,V5)</f>
        <v>4800</v>
      </c>
      <c r="X6" s="9">
        <f t="shared" ca="1" si="0"/>
        <v>3800</v>
      </c>
      <c r="Y6" s="9">
        <f t="shared" ca="1" si="1"/>
        <v>7500</v>
      </c>
    </row>
    <row r="7" spans="1:25" ht="21" customHeight="1" x14ac:dyDescent="0.25">
      <c r="D7" s="31"/>
      <c r="E7" s="32"/>
      <c r="F7" s="3"/>
      <c r="G7" s="39"/>
      <c r="H7" s="40"/>
      <c r="J7" s="39"/>
      <c r="K7" s="40"/>
      <c r="M7" s="39"/>
      <c r="N7" s="40"/>
      <c r="P7" s="39"/>
      <c r="Q7" s="40"/>
      <c r="S7" s="12">
        <f t="shared" ca="1" si="2"/>
        <v>46447</v>
      </c>
      <c r="T7" s="9">
        <f>M3</f>
        <v>0</v>
      </c>
      <c r="U7" s="10">
        <v>3</v>
      </c>
      <c r="V7" s="12">
        <f ca="1"/>
        <v>46174</v>
      </c>
      <c r="W7" s="9">
        <f t="shared" ca="1" si="3"/>
        <v>5025</v>
      </c>
      <c r="X7" s="9">
        <f t="shared" ca="1" si="0"/>
        <v>3800</v>
      </c>
      <c r="Y7" s="9">
        <f t="shared" ca="1" si="1"/>
        <v>7500</v>
      </c>
    </row>
    <row r="8" spans="1:25" ht="21" customHeight="1" x14ac:dyDescent="0.25">
      <c r="A8" s="13">
        <f>SUM(A9:A33)</f>
        <v>1425</v>
      </c>
      <c r="B8" s="14" t="s">
        <v>19</v>
      </c>
      <c r="D8" s="33"/>
      <c r="E8" s="34"/>
      <c r="F8" s="3"/>
      <c r="G8" s="39"/>
      <c r="H8" s="40"/>
      <c r="J8" s="39"/>
      <c r="K8" s="40"/>
      <c r="M8" s="39"/>
      <c r="N8" s="40"/>
      <c r="P8" s="39"/>
      <c r="Q8" s="40"/>
      <c r="S8" s="12">
        <f t="shared" ca="1" si="2"/>
        <v>46113</v>
      </c>
      <c r="T8" s="9">
        <f>P3</f>
        <v>0</v>
      </c>
      <c r="U8" s="10">
        <v>4</v>
      </c>
      <c r="V8" s="12">
        <f ca="1"/>
        <v>46204</v>
      </c>
      <c r="W8" s="9">
        <f t="shared" ca="1" si="3"/>
        <v>4200</v>
      </c>
      <c r="X8" s="9">
        <f t="shared" ca="1" si="0"/>
        <v>3800</v>
      </c>
      <c r="Y8" s="9">
        <f t="shared" ca="1" si="1"/>
        <v>7500</v>
      </c>
    </row>
    <row r="9" spans="1:25" ht="21" customHeight="1" x14ac:dyDescent="0.25">
      <c r="A9" s="23">
        <v>350</v>
      </c>
      <c r="B9" s="24" t="s">
        <v>13</v>
      </c>
      <c r="D9" s="33"/>
      <c r="E9" s="34"/>
      <c r="F9" s="3"/>
      <c r="G9" s="39"/>
      <c r="H9" s="40"/>
      <c r="J9" s="39"/>
      <c r="K9" s="40"/>
      <c r="M9" s="39"/>
      <c r="N9" s="40"/>
      <c r="P9" s="39"/>
      <c r="Q9" s="40"/>
      <c r="S9" s="12">
        <f t="shared" ca="1" si="2"/>
        <v>46143</v>
      </c>
      <c r="T9" s="9">
        <f>G15</f>
        <v>0</v>
      </c>
      <c r="U9" s="10">
        <v>5</v>
      </c>
      <c r="V9" s="12">
        <f ca="1"/>
        <v>46235</v>
      </c>
      <c r="W9" s="9">
        <f t="shared" ca="1" si="3"/>
        <v>4425</v>
      </c>
      <c r="X9" s="9">
        <f t="shared" ca="1" si="0"/>
        <v>3800</v>
      </c>
      <c r="Y9" s="9">
        <f t="shared" ca="1" si="1"/>
        <v>7500</v>
      </c>
    </row>
    <row r="10" spans="1:25" ht="21" customHeight="1" x14ac:dyDescent="0.25">
      <c r="A10" s="25">
        <v>400</v>
      </c>
      <c r="B10" s="26" t="s">
        <v>17</v>
      </c>
      <c r="D10" s="33"/>
      <c r="E10" s="34"/>
      <c r="F10" s="5"/>
      <c r="G10" s="39"/>
      <c r="H10" s="40"/>
      <c r="J10" s="39"/>
      <c r="K10" s="40"/>
      <c r="M10" s="39"/>
      <c r="N10" s="40"/>
      <c r="P10" s="39"/>
      <c r="Q10" s="40"/>
      <c r="S10" s="12">
        <f t="shared" ca="1" si="2"/>
        <v>46174</v>
      </c>
      <c r="T10" s="9">
        <f>J15</f>
        <v>1050</v>
      </c>
      <c r="U10" s="10">
        <v>6</v>
      </c>
      <c r="V10" s="12">
        <f ca="1"/>
        <v>46266</v>
      </c>
      <c r="W10" s="9">
        <f t="shared" ca="1" si="3"/>
        <v>4650</v>
      </c>
      <c r="X10" s="9">
        <f t="shared" ca="1" si="0"/>
        <v>3800</v>
      </c>
      <c r="Y10" s="9">
        <f t="shared" ca="1" si="1"/>
        <v>7500</v>
      </c>
    </row>
    <row r="11" spans="1:25" ht="21" customHeight="1" x14ac:dyDescent="0.25">
      <c r="A11" s="25">
        <v>100</v>
      </c>
      <c r="B11" s="26" t="s">
        <v>14</v>
      </c>
      <c r="D11" s="31"/>
      <c r="E11" s="34"/>
      <c r="F11" s="5"/>
      <c r="G11" s="39"/>
      <c r="H11" s="40"/>
      <c r="J11" s="39"/>
      <c r="K11" s="40"/>
      <c r="M11" s="39"/>
      <c r="N11" s="40"/>
      <c r="P11" s="39"/>
      <c r="Q11" s="40"/>
      <c r="S11" s="12">
        <f t="shared" ca="1" si="2"/>
        <v>46204</v>
      </c>
      <c r="T11" s="9">
        <f>M15</f>
        <v>0</v>
      </c>
      <c r="U11" s="10">
        <v>7</v>
      </c>
      <c r="V11" s="12">
        <f ca="1"/>
        <v>46296</v>
      </c>
      <c r="W11" s="9">
        <f t="shared" ca="1" si="3"/>
        <v>4875</v>
      </c>
      <c r="X11" s="9">
        <f t="shared" ca="1" si="0"/>
        <v>3800</v>
      </c>
      <c r="Y11" s="9">
        <f t="shared" ca="1" si="1"/>
        <v>7500</v>
      </c>
    </row>
    <row r="12" spans="1:25" ht="21" customHeight="1" x14ac:dyDescent="0.25">
      <c r="A12" s="25">
        <v>10</v>
      </c>
      <c r="B12" s="26" t="s">
        <v>22</v>
      </c>
      <c r="D12" s="31"/>
      <c r="E12" s="34"/>
      <c r="F12" s="3"/>
      <c r="G12" s="39"/>
      <c r="H12" s="40"/>
      <c r="J12" s="39"/>
      <c r="K12" s="40"/>
      <c r="M12" s="39"/>
      <c r="N12" s="40"/>
      <c r="P12" s="39"/>
      <c r="Q12" s="40"/>
      <c r="S12" s="12">
        <f t="shared" ca="1" si="2"/>
        <v>46235</v>
      </c>
      <c r="T12" s="9">
        <f>P15</f>
        <v>0</v>
      </c>
      <c r="U12" s="10">
        <v>8</v>
      </c>
      <c r="V12" s="12">
        <f ca="1"/>
        <v>46327</v>
      </c>
      <c r="W12" s="9">
        <f t="shared" ca="1" si="3"/>
        <v>5100</v>
      </c>
      <c r="X12" s="9">
        <f t="shared" ca="1" si="0"/>
        <v>3800</v>
      </c>
      <c r="Y12" s="9">
        <f t="shared" ca="1" si="1"/>
        <v>7500</v>
      </c>
    </row>
    <row r="13" spans="1:25" ht="21" customHeight="1" x14ac:dyDescent="0.25">
      <c r="A13" s="25">
        <v>50</v>
      </c>
      <c r="B13" s="26" t="s">
        <v>23</v>
      </c>
      <c r="D13" s="35"/>
      <c r="E13" s="36"/>
      <c r="F13" s="3"/>
      <c r="G13" s="41"/>
      <c r="H13" s="42"/>
      <c r="J13" s="41"/>
      <c r="K13" s="42"/>
      <c r="M13" s="41"/>
      <c r="N13" s="42"/>
      <c r="P13" s="41"/>
      <c r="Q13" s="42"/>
      <c r="S13" s="12">
        <f t="shared" ca="1" si="2"/>
        <v>46266</v>
      </c>
      <c r="T13" s="9">
        <f>G27</f>
        <v>0</v>
      </c>
      <c r="U13" s="10">
        <v>9</v>
      </c>
      <c r="V13" s="12">
        <f ca="1"/>
        <v>46357</v>
      </c>
      <c r="W13" s="9">
        <f t="shared" ca="1" si="3"/>
        <v>5325</v>
      </c>
      <c r="X13" s="9">
        <f t="shared" ca="1" si="0"/>
        <v>3800</v>
      </c>
      <c r="Y13" s="9">
        <f t="shared" ca="1" si="1"/>
        <v>7500</v>
      </c>
    </row>
    <row r="14" spans="1:25" ht="21" customHeight="1" x14ac:dyDescent="0.25">
      <c r="A14" s="25">
        <v>200</v>
      </c>
      <c r="B14" s="26" t="s">
        <v>18</v>
      </c>
      <c r="D14" s="3"/>
      <c r="E14" s="3"/>
      <c r="F14" s="3"/>
      <c r="S14" s="12">
        <f t="shared" ca="1" si="2"/>
        <v>46296</v>
      </c>
      <c r="T14" s="9">
        <f>J27</f>
        <v>0</v>
      </c>
      <c r="U14" s="10">
        <v>10</v>
      </c>
      <c r="V14" s="12">
        <f ca="1"/>
        <v>46388</v>
      </c>
      <c r="W14" s="9">
        <f t="shared" ca="1" si="3"/>
        <v>7050</v>
      </c>
      <c r="X14" s="9">
        <f t="shared" ca="1" si="0"/>
        <v>3800</v>
      </c>
      <c r="Y14" s="9">
        <f t="shared" ca="1" si="1"/>
        <v>7500</v>
      </c>
    </row>
    <row r="15" spans="1:25" ht="21" customHeight="1" x14ac:dyDescent="0.25">
      <c r="A15" s="25">
        <v>100</v>
      </c>
      <c r="B15" s="26" t="s">
        <v>24</v>
      </c>
      <c r="D15" s="13">
        <f>SUM(D16:D37)</f>
        <v>-775</v>
      </c>
      <c r="E15" s="15" t="str">
        <f>IF(D15&lt;0,"Sei in credito","Sei in debito")</f>
        <v>Sei in credito</v>
      </c>
      <c r="F15" s="3"/>
      <c r="G15" s="13">
        <f>SUM(G16:G25)</f>
        <v>0</v>
      </c>
      <c r="H15" s="16">
        <f ca="1">S9</f>
        <v>46143</v>
      </c>
      <c r="J15" s="13">
        <f>SUM(J16:J25)</f>
        <v>1050</v>
      </c>
      <c r="K15" s="16">
        <f ca="1">S10</f>
        <v>46174</v>
      </c>
      <c r="M15" s="13">
        <f>SUM(M16:M25)</f>
        <v>0</v>
      </c>
      <c r="N15" s="16">
        <f ca="1">S11</f>
        <v>46204</v>
      </c>
      <c r="P15" s="13">
        <f>SUM(P16:P25)</f>
        <v>0</v>
      </c>
      <c r="Q15" s="16">
        <f ca="1">S12</f>
        <v>46235</v>
      </c>
      <c r="S15" s="12">
        <f t="shared" ca="1" si="2"/>
        <v>46327</v>
      </c>
      <c r="T15" s="9">
        <f>M27</f>
        <v>0</v>
      </c>
      <c r="U15" s="10">
        <v>11</v>
      </c>
      <c r="V15" s="12">
        <f ca="1"/>
        <v>46419</v>
      </c>
      <c r="W15" s="9">
        <f t="shared" ca="1" si="3"/>
        <v>7275</v>
      </c>
      <c r="X15" s="9">
        <f t="shared" ca="1" si="0"/>
        <v>3800</v>
      </c>
      <c r="Y15" s="9">
        <f t="shared" ca="1" si="1"/>
        <v>7500</v>
      </c>
    </row>
    <row r="16" spans="1:25" ht="21" customHeight="1" x14ac:dyDescent="0.25">
      <c r="A16" s="25">
        <v>15</v>
      </c>
      <c r="B16" s="26" t="s">
        <v>25</v>
      </c>
      <c r="D16" s="29">
        <v>600</v>
      </c>
      <c r="E16" s="30" t="s">
        <v>35</v>
      </c>
      <c r="F16" s="3"/>
      <c r="G16" s="37"/>
      <c r="H16" s="38"/>
      <c r="J16" s="37">
        <v>800</v>
      </c>
      <c r="K16" s="38" t="s">
        <v>28</v>
      </c>
      <c r="M16" s="37"/>
      <c r="N16" s="38"/>
      <c r="P16" s="37"/>
      <c r="Q16" s="38"/>
      <c r="S16" s="12">
        <f t="shared" ca="1" si="2"/>
        <v>46357</v>
      </c>
      <c r="T16" s="9">
        <f>P27</f>
        <v>-1500</v>
      </c>
      <c r="U16" s="10">
        <v>12</v>
      </c>
      <c r="V16" s="12">
        <f ca="1"/>
        <v>46447</v>
      </c>
      <c r="W16" s="9">
        <f t="shared" ca="1" si="3"/>
        <v>7500</v>
      </c>
      <c r="X16" s="9">
        <f t="shared" ca="1" si="0"/>
        <v>3800</v>
      </c>
      <c r="Y16" s="9">
        <f t="shared" ca="1" si="1"/>
        <v>7500</v>
      </c>
    </row>
    <row r="17" spans="1:17" ht="21" customHeight="1" x14ac:dyDescent="0.25">
      <c r="A17" s="25">
        <v>200</v>
      </c>
      <c r="B17" s="26" t="s">
        <v>15</v>
      </c>
      <c r="D17" s="33">
        <v>15</v>
      </c>
      <c r="E17" s="34" t="s">
        <v>36</v>
      </c>
      <c r="F17" s="3"/>
      <c r="G17" s="39"/>
      <c r="H17" s="40"/>
      <c r="J17" s="39">
        <v>50</v>
      </c>
      <c r="K17" s="40" t="s">
        <v>29</v>
      </c>
      <c r="M17" s="39"/>
      <c r="N17" s="40"/>
      <c r="P17" s="39"/>
      <c r="Q17" s="40"/>
    </row>
    <row r="18" spans="1:17" ht="21" customHeight="1" x14ac:dyDescent="0.25">
      <c r="A18" s="25"/>
      <c r="B18" s="26"/>
      <c r="D18" s="33">
        <v>30</v>
      </c>
      <c r="E18" s="34" t="s">
        <v>37</v>
      </c>
      <c r="F18" s="3"/>
      <c r="G18" s="39"/>
      <c r="H18" s="40"/>
      <c r="J18" s="39">
        <v>200</v>
      </c>
      <c r="K18" s="40" t="s">
        <v>31</v>
      </c>
      <c r="M18" s="39"/>
      <c r="N18" s="40"/>
      <c r="P18" s="39"/>
      <c r="Q18" s="40"/>
    </row>
    <row r="19" spans="1:17" ht="21" customHeight="1" x14ac:dyDescent="0.25">
      <c r="A19" s="25"/>
      <c r="B19" s="26"/>
      <c r="D19" s="33">
        <v>80</v>
      </c>
      <c r="E19" s="34" t="s">
        <v>38</v>
      </c>
      <c r="F19" s="3"/>
      <c r="G19" s="39"/>
      <c r="H19" s="40"/>
      <c r="J19" s="39"/>
      <c r="K19" s="40"/>
      <c r="M19" s="39"/>
      <c r="N19" s="40"/>
      <c r="P19" s="39"/>
      <c r="Q19" s="40"/>
    </row>
    <row r="20" spans="1:17" ht="21" customHeight="1" x14ac:dyDescent="0.25">
      <c r="A20" s="25"/>
      <c r="B20" s="26"/>
      <c r="D20" s="33">
        <v>-1500</v>
      </c>
      <c r="E20" s="34" t="s">
        <v>2</v>
      </c>
      <c r="F20" s="3"/>
      <c r="G20" s="39"/>
      <c r="H20" s="40"/>
      <c r="J20" s="39">
        <v>150</v>
      </c>
      <c r="K20" s="40" t="s">
        <v>32</v>
      </c>
      <c r="M20" s="39"/>
      <c r="N20" s="40"/>
      <c r="P20" s="39"/>
      <c r="Q20" s="40"/>
    </row>
    <row r="21" spans="1:17" ht="21" customHeight="1" x14ac:dyDescent="0.25">
      <c r="A21" s="25"/>
      <c r="B21" s="26"/>
      <c r="D21" s="33"/>
      <c r="E21" s="34"/>
      <c r="F21" s="3"/>
      <c r="G21" s="39"/>
      <c r="H21" s="40"/>
      <c r="J21" s="39">
        <v>50</v>
      </c>
      <c r="K21" s="40" t="s">
        <v>33</v>
      </c>
      <c r="M21" s="39"/>
      <c r="N21" s="40"/>
      <c r="P21" s="39"/>
      <c r="Q21" s="40"/>
    </row>
    <row r="22" spans="1:17" ht="21" customHeight="1" x14ac:dyDescent="0.25">
      <c r="A22" s="25"/>
      <c r="B22" s="26"/>
      <c r="D22" s="33"/>
      <c r="E22" s="34"/>
      <c r="F22" s="3"/>
      <c r="G22" s="39"/>
      <c r="H22" s="40"/>
      <c r="J22" s="39"/>
      <c r="K22" s="40"/>
      <c r="M22" s="39"/>
      <c r="N22" s="40"/>
      <c r="P22" s="39"/>
      <c r="Q22" s="40"/>
    </row>
    <row r="23" spans="1:17" ht="21" customHeight="1" x14ac:dyDescent="0.25">
      <c r="A23" s="25"/>
      <c r="B23" s="26"/>
      <c r="D23" s="33"/>
      <c r="E23" s="34"/>
      <c r="F23" s="3"/>
      <c r="G23" s="39"/>
      <c r="H23" s="40"/>
      <c r="J23" s="39"/>
      <c r="K23" s="40"/>
      <c r="M23" s="39"/>
      <c r="N23" s="40"/>
      <c r="P23" s="39"/>
      <c r="Q23" s="40"/>
    </row>
    <row r="24" spans="1:17" ht="21" customHeight="1" x14ac:dyDescent="0.25">
      <c r="A24" s="25"/>
      <c r="B24" s="26"/>
      <c r="D24" s="33"/>
      <c r="E24" s="34"/>
      <c r="F24" s="3"/>
      <c r="G24" s="39"/>
      <c r="H24" s="40"/>
      <c r="J24" s="39"/>
      <c r="K24" s="40"/>
      <c r="M24" s="39"/>
      <c r="N24" s="40"/>
      <c r="P24" s="39"/>
      <c r="Q24" s="40"/>
    </row>
    <row r="25" spans="1:17" ht="21" customHeight="1" x14ac:dyDescent="0.25">
      <c r="A25" s="25"/>
      <c r="B25" s="26"/>
      <c r="D25" s="33"/>
      <c r="E25" s="34"/>
      <c r="F25" s="3"/>
      <c r="G25" s="41"/>
      <c r="H25" s="42"/>
      <c r="J25" s="41">
        <v>-200</v>
      </c>
      <c r="K25" s="42" t="s">
        <v>30</v>
      </c>
      <c r="M25" s="41"/>
      <c r="N25" s="42"/>
      <c r="P25" s="41"/>
      <c r="Q25" s="42"/>
    </row>
    <row r="26" spans="1:17" ht="21" customHeight="1" x14ac:dyDescent="0.25">
      <c r="A26" s="25"/>
      <c r="B26" s="26"/>
      <c r="D26" s="33"/>
      <c r="E26" s="34"/>
      <c r="F26" s="3"/>
    </row>
    <row r="27" spans="1:17" ht="21" customHeight="1" x14ac:dyDescent="0.25">
      <c r="A27" s="25"/>
      <c r="B27" s="26"/>
      <c r="D27" s="33"/>
      <c r="E27" s="34"/>
      <c r="F27" s="3"/>
      <c r="G27" s="13">
        <f t="shared" ref="G27" si="4">SUM(G28:G37)</f>
        <v>0</v>
      </c>
      <c r="H27" s="16">
        <f ca="1">S13</f>
        <v>46266</v>
      </c>
      <c r="J27" s="13">
        <f t="shared" ref="J27" si="5">SUM(J28:J37)</f>
        <v>0</v>
      </c>
      <c r="K27" s="16">
        <f ca="1">S14</f>
        <v>46296</v>
      </c>
      <c r="M27" s="13">
        <f t="shared" ref="M27" si="6">SUM(M28:M37)</f>
        <v>0</v>
      </c>
      <c r="N27" s="16">
        <f ca="1">S15</f>
        <v>46327</v>
      </c>
      <c r="P27" s="13">
        <f t="shared" ref="P27" si="7">SUM(P28:P37)</f>
        <v>-1500</v>
      </c>
      <c r="Q27" s="16">
        <f ca="1">S16</f>
        <v>46357</v>
      </c>
    </row>
    <row r="28" spans="1:17" ht="21" customHeight="1" x14ac:dyDescent="0.25">
      <c r="A28" s="25"/>
      <c r="B28" s="26"/>
      <c r="D28" s="33"/>
      <c r="E28" s="34"/>
      <c r="F28" s="3"/>
      <c r="G28" s="37"/>
      <c r="H28" s="38"/>
      <c r="J28" s="37"/>
      <c r="K28" s="38"/>
      <c r="M28" s="37"/>
      <c r="N28" s="38"/>
      <c r="P28" s="37"/>
      <c r="Q28" s="38"/>
    </row>
    <row r="29" spans="1:17" ht="21" customHeight="1" x14ac:dyDescent="0.25">
      <c r="A29" s="25"/>
      <c r="B29" s="26"/>
      <c r="D29" s="33"/>
      <c r="E29" s="34"/>
      <c r="F29" s="3"/>
      <c r="G29" s="39"/>
      <c r="H29" s="40"/>
      <c r="J29" s="39"/>
      <c r="K29" s="40"/>
      <c r="M29" s="39"/>
      <c r="N29" s="40"/>
      <c r="P29" s="39"/>
      <c r="Q29" s="40"/>
    </row>
    <row r="30" spans="1:17" ht="21" customHeight="1" x14ac:dyDescent="0.25">
      <c r="A30" s="25"/>
      <c r="B30" s="26"/>
      <c r="D30" s="33"/>
      <c r="E30" s="34"/>
      <c r="F30" s="3"/>
      <c r="G30" s="39"/>
      <c r="H30" s="40"/>
      <c r="J30" s="39"/>
      <c r="K30" s="40"/>
      <c r="M30" s="39"/>
      <c r="N30" s="40"/>
      <c r="P30" s="39"/>
      <c r="Q30" s="40"/>
    </row>
    <row r="31" spans="1:17" ht="21" customHeight="1" x14ac:dyDescent="0.25">
      <c r="A31" s="25"/>
      <c r="B31" s="26"/>
      <c r="D31" s="33"/>
      <c r="E31" s="34"/>
      <c r="F31" s="3"/>
      <c r="G31" s="39"/>
      <c r="H31" s="40"/>
      <c r="J31" s="39"/>
      <c r="K31" s="40"/>
      <c r="M31" s="39"/>
      <c r="N31" s="40"/>
      <c r="P31" s="39"/>
      <c r="Q31" s="40"/>
    </row>
    <row r="32" spans="1:17" ht="21" customHeight="1" x14ac:dyDescent="0.25">
      <c r="A32" s="25"/>
      <c r="B32" s="26"/>
      <c r="D32" s="33"/>
      <c r="E32" s="34"/>
      <c r="F32" s="3"/>
      <c r="G32" s="39"/>
      <c r="H32" s="40"/>
      <c r="J32" s="39"/>
      <c r="K32" s="40"/>
      <c r="M32" s="39"/>
      <c r="N32" s="40"/>
      <c r="P32" s="39"/>
      <c r="Q32" s="40"/>
    </row>
    <row r="33" spans="1:17" ht="21" customHeight="1" x14ac:dyDescent="0.25">
      <c r="A33" s="27"/>
      <c r="B33" s="28"/>
      <c r="D33" s="33"/>
      <c r="E33" s="34"/>
      <c r="F33" s="3"/>
      <c r="G33" s="39"/>
      <c r="H33" s="40"/>
      <c r="J33" s="39"/>
      <c r="K33" s="40"/>
      <c r="M33" s="39"/>
      <c r="N33" s="40"/>
      <c r="P33" s="39"/>
      <c r="Q33" s="40"/>
    </row>
    <row r="34" spans="1:17" ht="21" customHeight="1" x14ac:dyDescent="0.25">
      <c r="D34" s="33"/>
      <c r="E34" s="34"/>
      <c r="F34" s="3"/>
      <c r="G34" s="39"/>
      <c r="H34" s="40"/>
      <c r="J34" s="39"/>
      <c r="K34" s="40"/>
      <c r="M34" s="39"/>
      <c r="N34" s="40"/>
      <c r="P34" s="39"/>
      <c r="Q34" s="40"/>
    </row>
    <row r="35" spans="1:17" ht="21" customHeight="1" x14ac:dyDescent="0.25">
      <c r="A35" s="17">
        <f>A8</f>
        <v>1425</v>
      </c>
      <c r="B35" s="18" t="s">
        <v>19</v>
      </c>
      <c r="D35" s="33"/>
      <c r="E35" s="34"/>
      <c r="F35" s="3"/>
      <c r="G35" s="39"/>
      <c r="H35" s="40"/>
      <c r="J35" s="39"/>
      <c r="K35" s="40"/>
      <c r="M35" s="39"/>
      <c r="N35" s="40"/>
      <c r="P35" s="39"/>
      <c r="Q35" s="40"/>
    </row>
    <row r="36" spans="1:17" ht="21" customHeight="1" x14ac:dyDescent="0.25">
      <c r="A36" s="19">
        <f>AVERAGE(G3,J3,M3,P3,G15,J15,M15,P15,G27,J27,M27,P27)</f>
        <v>-37.5</v>
      </c>
      <c r="B36" s="20" t="s">
        <v>40</v>
      </c>
      <c r="D36" s="33"/>
      <c r="E36" s="34"/>
      <c r="F36" s="3"/>
      <c r="G36" s="39"/>
      <c r="H36" s="40"/>
      <c r="J36" s="39"/>
      <c r="K36" s="40"/>
      <c r="M36" s="39"/>
      <c r="N36" s="40"/>
      <c r="P36" s="39"/>
      <c r="Q36" s="40"/>
    </row>
    <row r="37" spans="1:17" ht="21" customHeight="1" x14ac:dyDescent="0.25">
      <c r="A37" s="21">
        <f>A3-A35-A36</f>
        <v>262.5</v>
      </c>
      <c r="B37" s="22" t="s">
        <v>39</v>
      </c>
      <c r="D37" s="35"/>
      <c r="E37" s="36"/>
      <c r="F37" s="3"/>
      <c r="G37" s="41"/>
      <c r="H37" s="42"/>
      <c r="J37" s="41"/>
      <c r="K37" s="42"/>
      <c r="M37" s="41"/>
      <c r="N37" s="42"/>
      <c r="P37" s="41">
        <v>-1500</v>
      </c>
      <c r="Q37" s="42" t="s">
        <v>16</v>
      </c>
    </row>
    <row r="38" spans="1:17" ht="21" customHeight="1" x14ac:dyDescent="0.25">
      <c r="F38" s="3"/>
    </row>
    <row r="39" spans="1:17" ht="21" customHeight="1" x14ac:dyDescent="0.25">
      <c r="F39" s="3"/>
      <c r="G39" s="7"/>
      <c r="H39" s="7"/>
      <c r="I39" s="7"/>
      <c r="J39" s="7"/>
      <c r="K39" s="7"/>
      <c r="L39" s="7"/>
      <c r="M39" s="7"/>
      <c r="N39" s="7"/>
      <c r="O39" s="7"/>
    </row>
    <row r="40" spans="1:17" ht="21" customHeight="1" x14ac:dyDescent="0.25">
      <c r="F40" s="3"/>
      <c r="G40" s="7"/>
      <c r="H40" s="7"/>
      <c r="I40" s="7"/>
      <c r="J40" s="7"/>
      <c r="K40" s="7"/>
      <c r="L40" s="7"/>
      <c r="M40" s="7"/>
      <c r="N40" s="7"/>
      <c r="O40" s="7"/>
    </row>
    <row r="41" spans="1:17" ht="21" customHeight="1" x14ac:dyDescent="0.25">
      <c r="F41" s="3"/>
      <c r="G41" s="7"/>
      <c r="H41" s="7"/>
      <c r="I41" s="7"/>
      <c r="J41" s="7"/>
      <c r="K41" s="7"/>
      <c r="L41" s="7"/>
      <c r="M41" s="7"/>
      <c r="N41" s="7"/>
      <c r="O41" s="7"/>
      <c r="P41" s="7"/>
    </row>
    <row r="42" spans="1:17" ht="21" customHeight="1" x14ac:dyDescent="0.25">
      <c r="F42" s="3"/>
      <c r="G42" s="7"/>
      <c r="H42" s="7"/>
      <c r="I42" s="7"/>
      <c r="J42" s="7"/>
      <c r="K42" s="7"/>
      <c r="L42" s="7"/>
      <c r="M42" s="7"/>
      <c r="N42" s="7"/>
      <c r="O42" s="7"/>
      <c r="P42" s="7"/>
    </row>
    <row r="43" spans="1:17" ht="21" customHeight="1" x14ac:dyDescent="0.25">
      <c r="F43" s="3"/>
      <c r="G43" s="7"/>
      <c r="H43" s="7"/>
      <c r="I43" s="7"/>
      <c r="J43" s="7"/>
      <c r="K43" s="7"/>
      <c r="L43" s="7"/>
      <c r="M43" s="7"/>
      <c r="N43" s="7"/>
      <c r="O43" s="7"/>
    </row>
    <row r="44" spans="1:17" ht="21" customHeight="1" x14ac:dyDescent="0.25">
      <c r="F44" s="3"/>
      <c r="G44" s="7"/>
      <c r="H44" s="7"/>
      <c r="I44" s="7"/>
      <c r="J44" s="7"/>
      <c r="K44" s="7"/>
      <c r="L44" s="7"/>
      <c r="M44" s="7"/>
      <c r="N44" s="7"/>
      <c r="O44" s="7"/>
    </row>
    <row r="45" spans="1:17" ht="21" customHeight="1" x14ac:dyDescent="0.25">
      <c r="F45" s="3"/>
      <c r="G45" s="7"/>
      <c r="H45" s="7"/>
      <c r="I45" s="7"/>
      <c r="J45" s="7"/>
      <c r="K45" s="7"/>
      <c r="L45" s="7"/>
      <c r="M45" s="7"/>
      <c r="N45" s="7"/>
      <c r="O45" s="7"/>
    </row>
    <row r="46" spans="1:17" ht="21" customHeight="1" x14ac:dyDescent="0.25">
      <c r="F46" s="3"/>
      <c r="G46" s="7"/>
      <c r="H46" s="7"/>
      <c r="I46" s="7"/>
      <c r="J46" s="7"/>
      <c r="K46" s="7"/>
      <c r="L46" s="7"/>
      <c r="M46" s="7"/>
      <c r="N46" s="7"/>
      <c r="O46" s="7"/>
    </row>
    <row r="47" spans="1:17" ht="21" customHeight="1" x14ac:dyDescent="0.25">
      <c r="F47" s="3"/>
      <c r="G47" s="7"/>
      <c r="H47" s="7"/>
      <c r="I47" s="7"/>
      <c r="J47" s="7"/>
      <c r="K47" s="7"/>
      <c r="L47" s="7"/>
      <c r="M47" s="7"/>
      <c r="N47" s="7"/>
      <c r="O47" s="7"/>
    </row>
    <row r="48" spans="1:17" ht="21" customHeight="1" x14ac:dyDescent="0.25">
      <c r="F48" s="3"/>
      <c r="G48" s="7"/>
      <c r="H48" s="7"/>
      <c r="I48" s="7"/>
      <c r="J48" s="7"/>
      <c r="K48" s="7"/>
      <c r="L48" s="7"/>
      <c r="M48" s="7"/>
      <c r="N48" s="7"/>
      <c r="O48" s="7"/>
    </row>
    <row r="49" spans="6:16" ht="21" customHeight="1" x14ac:dyDescent="0.25">
      <c r="F49" s="3"/>
      <c r="G49" s="7"/>
      <c r="H49" s="7"/>
      <c r="I49" s="7"/>
      <c r="J49" s="7"/>
      <c r="K49" s="7"/>
      <c r="L49" s="7"/>
      <c r="M49" s="7"/>
      <c r="N49" s="7"/>
      <c r="O49" s="7"/>
    </row>
    <row r="50" spans="6:16" ht="21" customHeight="1" x14ac:dyDescent="0.25">
      <c r="F50" s="3"/>
      <c r="G50" s="7"/>
      <c r="H50" s="7"/>
      <c r="I50" s="7"/>
      <c r="J50" s="7"/>
      <c r="K50" s="7"/>
      <c r="L50" s="7"/>
      <c r="M50" s="7"/>
      <c r="N50" s="7"/>
      <c r="O50" s="7"/>
    </row>
    <row r="51" spans="6:16" ht="21" customHeight="1" x14ac:dyDescent="0.25">
      <c r="F51" s="3"/>
      <c r="G51" s="7"/>
      <c r="H51" s="7"/>
      <c r="I51" s="7"/>
      <c r="J51" s="7"/>
      <c r="K51" s="7"/>
      <c r="L51" s="7"/>
      <c r="M51" s="7"/>
      <c r="N51" s="7"/>
      <c r="O51" s="7"/>
    </row>
    <row r="52" spans="6:16" ht="21" customHeight="1" x14ac:dyDescent="0.25">
      <c r="F52" s="3"/>
      <c r="G52" s="7"/>
      <c r="H52" s="7"/>
      <c r="I52" s="7"/>
      <c r="J52" s="7"/>
      <c r="K52" s="7"/>
      <c r="L52" s="7"/>
      <c r="M52" s="7"/>
      <c r="N52" s="7"/>
      <c r="O52" s="7"/>
    </row>
    <row r="53" spans="6:16" ht="21" customHeight="1" x14ac:dyDescent="0.25">
      <c r="F53" s="3"/>
      <c r="G53" s="7"/>
      <c r="H53" s="7"/>
      <c r="I53" s="7"/>
      <c r="J53" s="7"/>
      <c r="K53" s="7"/>
      <c r="L53" s="7"/>
      <c r="M53" s="7"/>
      <c r="N53" s="7"/>
      <c r="O53" s="7"/>
    </row>
    <row r="54" spans="6:16" ht="21" customHeight="1" x14ac:dyDescent="0.25">
      <c r="F54" s="3"/>
      <c r="G54" s="7"/>
      <c r="H54" s="7"/>
      <c r="I54" s="7"/>
      <c r="J54" s="7"/>
      <c r="K54" s="7"/>
      <c r="L54" s="7"/>
      <c r="M54" s="7"/>
      <c r="N54" s="7"/>
      <c r="O54" s="7"/>
    </row>
    <row r="55" spans="6:16" ht="21" customHeight="1" x14ac:dyDescent="0.25">
      <c r="F55" s="3"/>
      <c r="G55" s="7"/>
      <c r="H55" s="7"/>
      <c r="I55" s="7"/>
      <c r="J55" s="7"/>
      <c r="K55" s="7"/>
      <c r="L55" s="7"/>
      <c r="M55" s="7"/>
      <c r="N55" s="7"/>
      <c r="O55" s="7"/>
      <c r="P55" s="7"/>
    </row>
    <row r="56" spans="6:16" ht="21" customHeight="1" x14ac:dyDescent="0.25">
      <c r="F56" s="3"/>
      <c r="G56" s="7"/>
      <c r="H56" s="7"/>
      <c r="I56" s="7"/>
      <c r="J56" s="7"/>
      <c r="K56" s="7"/>
      <c r="L56" s="7"/>
      <c r="M56" s="7"/>
      <c r="N56" s="7"/>
      <c r="O56" s="7"/>
    </row>
    <row r="57" spans="6:16" ht="21" customHeight="1" x14ac:dyDescent="0.25">
      <c r="F57" s="3"/>
    </row>
    <row r="58" spans="6:16" ht="21" customHeight="1" x14ac:dyDescent="0.25">
      <c r="F58" s="3"/>
    </row>
    <row r="59" spans="6:16" ht="21" customHeight="1" x14ac:dyDescent="0.25">
      <c r="F59" s="3"/>
    </row>
  </sheetData>
  <mergeCells count="4">
    <mergeCell ref="A1:B1"/>
    <mergeCell ref="D1:E1"/>
    <mergeCell ref="G1:Q1"/>
    <mergeCell ref="S1:Y1"/>
  </mergeCells>
  <phoneticPr fontId="1" type="noConversion"/>
  <conditionalFormatting sqref="G4:H13 J4:K13 M4:N13 P4:Q13 G16:H25 J16:K25 M16:N25 P16:Q25 D16:E37 G28:H37 J28:K37 M28:N37 P28:Q37">
    <cfRule type="expression" dxfId="1" priority="1">
      <formula>C4&lt;0</formula>
    </cfRule>
    <cfRule type="expression" dxfId="0" priority="3">
      <formula>D4&lt;0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Grafici</vt:lpstr>
      </vt:variant>
      <vt:variant>
        <vt:i4>1</vt:i4>
      </vt:variant>
    </vt:vector>
  </HeadingPairs>
  <TitlesOfParts>
    <vt:vector size="2" baseType="lpstr">
      <vt:lpstr>Proiezione economica</vt:lpstr>
      <vt:lpstr>Grafico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Riccardo Mattuzzi</dc:creator>
  <cp:keywords/>
  <dc:description/>
  <cp:lastModifiedBy>Riccardo Mattuzzi</cp:lastModifiedBy>
  <cp:revision/>
  <dcterms:created xsi:type="dcterms:W3CDTF">2015-06-05T18:19:34Z</dcterms:created>
  <dcterms:modified xsi:type="dcterms:W3CDTF">2026-03-12T09:51:26Z</dcterms:modified>
  <cp:category/>
  <cp:contentStatus/>
</cp:coreProperties>
</file>